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ortizació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<sst xmlns="http://schemas.openxmlformats.org/spreadsheetml/2006/main" count="16" uniqueCount="16">
  <si>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RAMZA  ·  Tabla de amortización</t>
  </si>
  <si>
    <t xml:space="preserve">Calcula tu cuota fija y cómo se reparte entre interés y abono a capital.</t>
  </si>
  <si>
    <t xml:space="preserve">Monto del préstamo</t>
  </si>
  <si>
    <t xml:space="preserve">Tasa de interés anual</t>
  </si>
  <si>
    <t xml:space="preserve">Plazo (meses)</t>
  </si>
  <si>
    <t xml:space="preserve">Tasa mensual</t>
  </si>
  <si>
    <t xml:space="preserve">Cuota mensual</t>
  </si>
  <si>
    <t xml:space="preserve">Total pagado</t>
  </si>
  <si>
    <t xml:space="preserve">Total intereses</t>
  </si>
  <si>
    <t xml:space="preserve">Mes</t>
  </si>
  <si>
    <t xml:space="preserve">Saldo inicial</t>
  </si>
  <si>
    <t xml:space="preserve">Cuota</t>
  </si>
  <si>
    <t xml:space="preserve">Interés</t>
  </si>
  <si>
    <t xml:space="preserve">Abono capital</t>
  </si>
  <si>
    <t xml:space="preserve">Saldo final</t>
  </si>
  <si>
    <t xml:space="preserve">Azul = celdas que tú cambias.  Negro = fórmulas automáticas.  No borres las fórmulas.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</si>
</sst>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0.00%"/>
    <numFmt numFmtId="167" formatCode="#,##0;\(#,##0\);\-"/>
    <numFmt numFmtId="168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0"/>
      <color rgb="FFDCE6FF"/>
      <name val="Arial"/>
      <family val="0"/>
      <charset val="1"/>
    </font>
    <font>
      <sz val="11"/>
      <color rgb="FF0F1A2E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1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9"/>
      <color rgb="FF6B728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4FD6"/>
        <bgColor rgb="FF3366FF"/>
      </patternFill>
    </fill>
    <fill>
      <patternFill patternType="solid">
        <fgColor rgb="FFFFF9DB"/>
        <bgColor rgb="FFFFFFFF"/>
      </patternFill>
    </fill>
    <fill>
      <patternFill patternType="solid">
        <fgColor rgb="FFEEF3FF"/>
        <bgColor rgb="FFFFFFFF"/>
      </patternFill>
    </fill>
    <fill>
      <patternFill patternType="solid">
        <fgColor rgb="FF0F1A2E"/>
        <bgColor rgb="FF0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5DAE5"/>
      </left>
      <right style="thin">
        <color rgb="FFD5DAE5"/>
      </right>
      <top style="thin">
        <color rgb="FFD5DAE5"/>
      </top>
      <bottom style="thin">
        <color rgb="FFD5DAE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DB"/>
      <rgbColor rgb="FFEEF3FF"/>
      <rgbColor rgb="FF660066"/>
      <rgbColor rgb="FFFF8080"/>
      <rgbColor rgb="FF1B4FD6"/>
      <rgbColor rgb="FFD5DA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F1A2E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6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4" t="n">
        <v>30000000</v>
      </c>
    </row>
    <row r="5" customFormat="false" ht="15" hidden="false" customHeight="false" outlineLevel="0" collapsed="false">
      <c r="A5" s="3" t="s">
        <v>3</v>
      </c>
      <c r="B5" s="5" t="n">
        <v>0.18</v>
      </c>
    </row>
    <row r="6" customFormat="false" ht="15" hidden="false" customHeight="false" outlineLevel="0" collapsed="false">
      <c r="A6" s="3" t="s">
        <v>4</v>
      </c>
      <c r="B6" s="6" t="n">
        <v>24</v>
      </c>
    </row>
    <row r="7" customFormat="false" ht="15" hidden="false" customHeight="false" outlineLevel="0" collapsed="false">
      <c r="A7" s="3" t="s">
        <v>5</v>
      </c>
      <c r="B7" s="7" t="n">
        <f aca="false">B5/12</f>
        <v>0.015</v>
      </c>
    </row>
    <row r="8" customFormat="false" ht="15" hidden="false" customHeight="false" outlineLevel="0" collapsed="false">
      <c r="A8" s="3" t="s">
        <v>6</v>
      </c>
      <c r="B8" s="8" t="n">
        <f aca="false">IFERROR(PMT(B7,B6,-B4),0)</f>
        <v>1497723.05908526</v>
      </c>
    </row>
    <row r="9" customFormat="false" ht="15" hidden="false" customHeight="false" outlineLevel="0" collapsed="false">
      <c r="A9" s="3" t="s">
        <v>7</v>
      </c>
      <c r="B9" s="9" t="n">
        <f aca="false">B8*B6</f>
        <v>35945353.4180463</v>
      </c>
    </row>
    <row r="10" customFormat="false" ht="15" hidden="false" customHeight="false" outlineLevel="0" collapsed="false">
      <c r="A10" s="3" t="s">
        <v>8</v>
      </c>
      <c r="B10" s="9" t="n">
        <f aca="false">B9-B4</f>
        <v>5945353.41804629</v>
      </c>
    </row>
    <row r="12" customFormat="false" ht="15" hidden="false" customHeight="false" outlineLevel="0" collapsed="false">
      <c r="A12" s="10" t="s">
        <v>9</v>
      </c>
      <c r="B12" s="10" t="s">
        <v>10</v>
      </c>
      <c r="C12" s="10" t="s">
        <v>11</v>
      </c>
      <c r="D12" s="10" t="s">
        <v>12</v>
      </c>
      <c r="E12" s="10" t="s">
        <v>13</v>
      </c>
      <c r="F12" s="10" t="s">
        <v>14</v>
      </c>
    </row>
    <row r="13" customFormat="false" ht="15" hidden="false" customHeight="false" outlineLevel="0" collapsed="false">
      <c r="A13" s="11" t="n">
        <f aca="false">IF(1&lt;=$B$6,1,"")</f>
        <v>1</v>
      </c>
      <c r="B13" s="12" t="n">
        <f aca="false">IF($A13="","",$B$4)</f>
        <v>30000000</v>
      </c>
      <c r="C13" s="12" t="n">
        <f aca="false">IF($A13="","",$B$8)</f>
        <v>1497723.05908526</v>
      </c>
      <c r="D13" s="12" t="n">
        <f aca="false">IF($A13="","",B13*$B$7)</f>
        <v>450000</v>
      </c>
      <c r="E13" s="12" t="n">
        <f aca="false">IF($A13="","",C13-D13)</f>
        <v>1047723.05908526</v>
      </c>
      <c r="F13" s="12" t="n">
        <f aca="false">IF($A13="","",B13-E13)</f>
        <v>28952276.9409147</v>
      </c>
    </row>
    <row r="14" customFormat="false" ht="15" hidden="false" customHeight="false" outlineLevel="0" collapsed="false">
      <c r="A14" s="13" t="n">
        <f aca="false">IF(2&lt;=$B$6,2,"")</f>
        <v>2</v>
      </c>
      <c r="B14" s="14" t="n">
        <f aca="false">IF($A14="","",F13)</f>
        <v>28952276.9409147</v>
      </c>
      <c r="C14" s="14" t="n">
        <f aca="false">IF($A14="","",$B$8)</f>
        <v>1497723.05908526</v>
      </c>
      <c r="D14" s="14" t="n">
        <f aca="false">IF($A14="","",B14*$B$7)</f>
        <v>434284.154113721</v>
      </c>
      <c r="E14" s="14" t="n">
        <f aca="false">IF($A14="","",C14-D14)</f>
        <v>1063438.90497154</v>
      </c>
      <c r="F14" s="14" t="n">
        <f aca="false">IF($A14="","",B14-E14)</f>
        <v>27888838.0359432</v>
      </c>
    </row>
    <row r="15" customFormat="false" ht="15" hidden="false" customHeight="false" outlineLevel="0" collapsed="false">
      <c r="A15" s="11" t="n">
        <f aca="false">IF(3&lt;=$B$6,3,"")</f>
        <v>3</v>
      </c>
      <c r="B15" s="12" t="n">
        <f aca="false">IF($A15="","",F14)</f>
        <v>27888838.0359432</v>
      </c>
      <c r="C15" s="12" t="n">
        <f aca="false">IF($A15="","",$B$8)</f>
        <v>1497723.05908526</v>
      </c>
      <c r="D15" s="12" t="n">
        <f aca="false">IF($A15="","",B15*$B$7)</f>
        <v>418332.570539148</v>
      </c>
      <c r="E15" s="12" t="n">
        <f aca="false">IF($A15="","",C15-D15)</f>
        <v>1079390.48854611</v>
      </c>
      <c r="F15" s="12" t="n">
        <f aca="false">IF($A15="","",B15-E15)</f>
        <v>26809447.5473971</v>
      </c>
    </row>
    <row r="16" customFormat="false" ht="15" hidden="false" customHeight="false" outlineLevel="0" collapsed="false">
      <c r="A16" s="13" t="n">
        <f aca="false">IF(4&lt;=$B$6,4,"")</f>
        <v>4</v>
      </c>
      <c r="B16" s="14" t="n">
        <f aca="false">IF($A16="","",F15)</f>
        <v>26809447.5473971</v>
      </c>
      <c r="C16" s="14" t="n">
        <f aca="false">IF($A16="","",$B$8)</f>
        <v>1497723.05908526</v>
      </c>
      <c r="D16" s="14" t="n">
        <f aca="false">IF($A16="","",B16*$B$7)</f>
        <v>402141.713210956</v>
      </c>
      <c r="E16" s="14" t="n">
        <f aca="false">IF($A16="","",C16-D16)</f>
        <v>1095581.34587431</v>
      </c>
      <c r="F16" s="14" t="n">
        <f aca="false">IF($A16="","",B16-E16)</f>
        <v>25713866.2015228</v>
      </c>
    </row>
    <row r="17" customFormat="false" ht="15" hidden="false" customHeight="false" outlineLevel="0" collapsed="false">
      <c r="A17" s="11" t="n">
        <f aca="false">IF(5&lt;=$B$6,5,"")</f>
        <v>5</v>
      </c>
      <c r="B17" s="12" t="n">
        <f aca="false">IF($A17="","",F16)</f>
        <v>25713866.2015228</v>
      </c>
      <c r="C17" s="12" t="n">
        <f aca="false">IF($A17="","",$B$8)</f>
        <v>1497723.05908526</v>
      </c>
      <c r="D17" s="12" t="n">
        <f aca="false">IF($A17="","",B17*$B$7)</f>
        <v>385707.993022842</v>
      </c>
      <c r="E17" s="12" t="n">
        <f aca="false">IF($A17="","",C17-D17)</f>
        <v>1112015.06606242</v>
      </c>
      <c r="F17" s="12" t="n">
        <f aca="false">IF($A17="","",B17-E17)</f>
        <v>24601851.1354604</v>
      </c>
    </row>
    <row r="18" customFormat="false" ht="15" hidden="false" customHeight="false" outlineLevel="0" collapsed="false">
      <c r="A18" s="13" t="n">
        <f aca="false">IF(6&lt;=$B$6,6,"")</f>
        <v>6</v>
      </c>
      <c r="B18" s="14" t="n">
        <f aca="false">IF($A18="","",F17)</f>
        <v>24601851.1354604</v>
      </c>
      <c r="C18" s="14" t="n">
        <f aca="false">IF($A18="","",$B$8)</f>
        <v>1497723.05908526</v>
      </c>
      <c r="D18" s="14" t="n">
        <f aca="false">IF($A18="","",B18*$B$7)</f>
        <v>369027.767031905</v>
      </c>
      <c r="E18" s="14" t="n">
        <f aca="false">IF($A18="","",C18-D18)</f>
        <v>1128695.29205336</v>
      </c>
      <c r="F18" s="14" t="n">
        <f aca="false">IF($A18="","",B18-E18)</f>
        <v>23473155.843407</v>
      </c>
    </row>
    <row r="19" customFormat="false" ht="15" hidden="false" customHeight="false" outlineLevel="0" collapsed="false">
      <c r="A19" s="11" t="n">
        <f aca="false">IF(7&lt;=$B$6,7,"")</f>
        <v>7</v>
      </c>
      <c r="B19" s="12" t="n">
        <f aca="false">IF($A19="","",F18)</f>
        <v>23473155.843407</v>
      </c>
      <c r="C19" s="12" t="n">
        <f aca="false">IF($A19="","",$B$8)</f>
        <v>1497723.05908526</v>
      </c>
      <c r="D19" s="12" t="n">
        <f aca="false">IF($A19="","",B19*$B$7)</f>
        <v>352097.337651105</v>
      </c>
      <c r="E19" s="12" t="n">
        <f aca="false">IF($A19="","",C19-D19)</f>
        <v>1145625.72143416</v>
      </c>
      <c r="F19" s="12" t="n">
        <f aca="false">IF($A19="","",B19-E19)</f>
        <v>22327530.1219728</v>
      </c>
    </row>
    <row r="20" customFormat="false" ht="15" hidden="false" customHeight="false" outlineLevel="0" collapsed="false">
      <c r="A20" s="13" t="n">
        <f aca="false">IF(8&lt;=$B$6,8,"")</f>
        <v>8</v>
      </c>
      <c r="B20" s="14" t="n">
        <f aca="false">IF($A20="","",F19)</f>
        <v>22327530.1219728</v>
      </c>
      <c r="C20" s="14" t="n">
        <f aca="false">IF($A20="","",$B$8)</f>
        <v>1497723.05908526</v>
      </c>
      <c r="D20" s="14" t="n">
        <f aca="false">IF($A20="","",B20*$B$7)</f>
        <v>334912.951829593</v>
      </c>
      <c r="E20" s="14" t="n">
        <f aca="false">IF($A20="","",C20-D20)</f>
        <v>1162810.10725567</v>
      </c>
      <c r="F20" s="14" t="n">
        <f aca="false">IF($A20="","",B20-E20)</f>
        <v>21164720.0147172</v>
      </c>
    </row>
    <row r="21" customFormat="false" ht="15" hidden="false" customHeight="false" outlineLevel="0" collapsed="false">
      <c r="A21" s="11" t="n">
        <f aca="false">IF(9&lt;=$B$6,9,"")</f>
        <v>9</v>
      </c>
      <c r="B21" s="12" t="n">
        <f aca="false">IF($A21="","",F20)</f>
        <v>21164720.0147172</v>
      </c>
      <c r="C21" s="12" t="n">
        <f aca="false">IF($A21="","",$B$8)</f>
        <v>1497723.05908526</v>
      </c>
      <c r="D21" s="12" t="n">
        <f aca="false">IF($A21="","",B21*$B$7)</f>
        <v>317470.800220758</v>
      </c>
      <c r="E21" s="12" t="n">
        <f aca="false">IF($A21="","",C21-D21)</f>
        <v>1180252.2588645</v>
      </c>
      <c r="F21" s="12" t="n">
        <f aca="false">IF($A21="","",B21-E21)</f>
        <v>19984467.7558527</v>
      </c>
    </row>
    <row r="22" customFormat="false" ht="15" hidden="false" customHeight="false" outlineLevel="0" collapsed="false">
      <c r="A22" s="13" t="n">
        <f aca="false">IF(10&lt;=$B$6,10,"")</f>
        <v>10</v>
      </c>
      <c r="B22" s="14" t="n">
        <f aca="false">IF($A22="","",F21)</f>
        <v>19984467.7558527</v>
      </c>
      <c r="C22" s="14" t="n">
        <f aca="false">IF($A22="","",$B$8)</f>
        <v>1497723.05908526</v>
      </c>
      <c r="D22" s="14" t="n">
        <f aca="false">IF($A22="","",B22*$B$7)</f>
        <v>299767.01633779</v>
      </c>
      <c r="E22" s="14" t="n">
        <f aca="false">IF($A22="","",C22-D22)</f>
        <v>1197956.04274747</v>
      </c>
      <c r="F22" s="14" t="n">
        <f aca="false">IF($A22="","",B22-E22)</f>
        <v>18786511.7131052</v>
      </c>
    </row>
    <row r="23" customFormat="false" ht="15" hidden="false" customHeight="false" outlineLevel="0" collapsed="false">
      <c r="A23" s="11" t="n">
        <f aca="false">IF(11&lt;=$B$6,11,"")</f>
        <v>11</v>
      </c>
      <c r="B23" s="12" t="n">
        <f aca="false">IF($A23="","",F22)</f>
        <v>18786511.7131052</v>
      </c>
      <c r="C23" s="12" t="n">
        <f aca="false">IF($A23="","",$B$8)</f>
        <v>1497723.05908526</v>
      </c>
      <c r="D23" s="12" t="n">
        <f aca="false">IF($A23="","",B23*$B$7)</f>
        <v>281797.675696578</v>
      </c>
      <c r="E23" s="12" t="n">
        <f aca="false">IF($A23="","",C23-D23)</f>
        <v>1215925.38338868</v>
      </c>
      <c r="F23" s="12" t="n">
        <f aca="false">IF($A23="","",B23-E23)</f>
        <v>17570586.3297165</v>
      </c>
    </row>
    <row r="24" customFormat="false" ht="15" hidden="false" customHeight="false" outlineLevel="0" collapsed="false">
      <c r="A24" s="13" t="n">
        <f aca="false">IF(12&lt;=$B$6,12,"")</f>
        <v>12</v>
      </c>
      <c r="B24" s="14" t="n">
        <f aca="false">IF($A24="","",F23)</f>
        <v>17570586.3297165</v>
      </c>
      <c r="C24" s="14" t="n">
        <f aca="false">IF($A24="","",$B$8)</f>
        <v>1497723.05908526</v>
      </c>
      <c r="D24" s="14" t="n">
        <f aca="false">IF($A24="","",B24*$B$7)</f>
        <v>263558.794945748</v>
      </c>
      <c r="E24" s="14" t="n">
        <f aca="false">IF($A24="","",C24-D24)</f>
        <v>1234164.26413951</v>
      </c>
      <c r="F24" s="14" t="n">
        <f aca="false">IF($A24="","",B24-E24)</f>
        <v>16336422.065577</v>
      </c>
    </row>
    <row r="25" customFormat="false" ht="15" hidden="false" customHeight="false" outlineLevel="0" collapsed="false">
      <c r="A25" s="11" t="n">
        <f aca="false">IF(13&lt;=$B$6,13,"")</f>
        <v>13</v>
      </c>
      <c r="B25" s="12" t="n">
        <f aca="false">IF($A25="","",F24)</f>
        <v>16336422.065577</v>
      </c>
      <c r="C25" s="12" t="n">
        <f aca="false">IF($A25="","",$B$8)</f>
        <v>1497723.05908526</v>
      </c>
      <c r="D25" s="12" t="n">
        <f aca="false">IF($A25="","",B25*$B$7)</f>
        <v>245046.330983655</v>
      </c>
      <c r="E25" s="12" t="n">
        <f aca="false">IF($A25="","",C25-D25)</f>
        <v>1252676.72810161</v>
      </c>
      <c r="F25" s="12" t="n">
        <f aca="false">IF($A25="","",B25-E25)</f>
        <v>15083745.3374754</v>
      </c>
    </row>
    <row r="26" customFormat="false" ht="15" hidden="false" customHeight="false" outlineLevel="0" collapsed="false">
      <c r="A26" s="13" t="n">
        <f aca="false">IF(14&lt;=$B$6,14,"")</f>
        <v>14</v>
      </c>
      <c r="B26" s="14" t="n">
        <f aca="false">IF($A26="","",F25)</f>
        <v>15083745.3374754</v>
      </c>
      <c r="C26" s="14" t="n">
        <f aca="false">IF($A26="","",$B$8)</f>
        <v>1497723.05908526</v>
      </c>
      <c r="D26" s="14" t="n">
        <f aca="false">IF($A26="","",B26*$B$7)</f>
        <v>226256.180062131</v>
      </c>
      <c r="E26" s="14" t="n">
        <f aca="false">IF($A26="","",C26-D26)</f>
        <v>1271466.87902313</v>
      </c>
      <c r="F26" s="14" t="n">
        <f aca="false">IF($A26="","",B26-E26)</f>
        <v>13812278.4584523</v>
      </c>
    </row>
    <row r="27" customFormat="false" ht="15" hidden="false" customHeight="false" outlineLevel="0" collapsed="false">
      <c r="A27" s="11" t="n">
        <f aca="false">IF(15&lt;=$B$6,15,"")</f>
        <v>15</v>
      </c>
      <c r="B27" s="12" t="n">
        <f aca="false">IF($A27="","",F26)</f>
        <v>13812278.4584523</v>
      </c>
      <c r="C27" s="12" t="n">
        <f aca="false">IF($A27="","",$B$8)</f>
        <v>1497723.05908526</v>
      </c>
      <c r="D27" s="12" t="n">
        <f aca="false">IF($A27="","",B27*$B$7)</f>
        <v>207184.176876784</v>
      </c>
      <c r="E27" s="12" t="n">
        <f aca="false">IF($A27="","",C27-D27)</f>
        <v>1290538.88220848</v>
      </c>
      <c r="F27" s="12" t="n">
        <f aca="false">IF($A27="","",B27-E27)</f>
        <v>12521739.5762438</v>
      </c>
    </row>
    <row r="28" customFormat="false" ht="15" hidden="false" customHeight="false" outlineLevel="0" collapsed="false">
      <c r="A28" s="13" t="n">
        <f aca="false">IF(16&lt;=$B$6,16,"")</f>
        <v>16</v>
      </c>
      <c r="B28" s="14" t="n">
        <f aca="false">IF($A28="","",F27)</f>
        <v>12521739.5762438</v>
      </c>
      <c r="C28" s="14" t="n">
        <f aca="false">IF($A28="","",$B$8)</f>
        <v>1497723.05908526</v>
      </c>
      <c r="D28" s="14" t="n">
        <f aca="false">IF($A28="","",B28*$B$7)</f>
        <v>187826.093643657</v>
      </c>
      <c r="E28" s="14" t="n">
        <f aca="false">IF($A28="","",C28-D28)</f>
        <v>1309896.96544161</v>
      </c>
      <c r="F28" s="14" t="n">
        <f aca="false">IF($A28="","",B28-E28)</f>
        <v>11211842.6108022</v>
      </c>
    </row>
    <row r="29" customFormat="false" ht="15" hidden="false" customHeight="false" outlineLevel="0" collapsed="false">
      <c r="A29" s="11" t="n">
        <f aca="false">IF(17&lt;=$B$6,17,"")</f>
        <v>17</v>
      </c>
      <c r="B29" s="12" t="n">
        <f aca="false">IF($A29="","",F28)</f>
        <v>11211842.6108022</v>
      </c>
      <c r="C29" s="12" t="n">
        <f aca="false">IF($A29="","",$B$8)</f>
        <v>1497723.05908526</v>
      </c>
      <c r="D29" s="12" t="n">
        <f aca="false">IF($A29="","",B29*$B$7)</f>
        <v>168177.639162033</v>
      </c>
      <c r="E29" s="12" t="n">
        <f aca="false">IF($A29="","",C29-D29)</f>
        <v>1329545.41992323</v>
      </c>
      <c r="F29" s="12" t="n">
        <f aca="false">IF($A29="","",B29-E29)</f>
        <v>9882297.19087895</v>
      </c>
    </row>
    <row r="30" customFormat="false" ht="15" hidden="false" customHeight="false" outlineLevel="0" collapsed="false">
      <c r="A30" s="13" t="n">
        <f aca="false">IF(18&lt;=$B$6,18,"")</f>
        <v>18</v>
      </c>
      <c r="B30" s="14" t="n">
        <f aca="false">IF($A30="","",F29)</f>
        <v>9882297.19087895</v>
      </c>
      <c r="C30" s="14" t="n">
        <f aca="false">IF($A30="","",$B$8)</f>
        <v>1497723.05908526</v>
      </c>
      <c r="D30" s="14" t="n">
        <f aca="false">IF($A30="","",B30*$B$7)</f>
        <v>148234.457863184</v>
      </c>
      <c r="E30" s="14" t="n">
        <f aca="false">IF($A30="","",C30-D30)</f>
        <v>1349488.60122208</v>
      </c>
      <c r="F30" s="14" t="n">
        <f aca="false">IF($A30="","",B30-E30)</f>
        <v>8532808.58965688</v>
      </c>
    </row>
    <row r="31" customFormat="false" ht="15" hidden="false" customHeight="false" outlineLevel="0" collapsed="false">
      <c r="A31" s="11" t="n">
        <f aca="false">IF(19&lt;=$B$6,19,"")</f>
        <v>19</v>
      </c>
      <c r="B31" s="12" t="n">
        <f aca="false">IF($A31="","",F30)</f>
        <v>8532808.58965688</v>
      </c>
      <c r="C31" s="12" t="n">
        <f aca="false">IF($A31="","",$B$8)</f>
        <v>1497723.05908526</v>
      </c>
      <c r="D31" s="12" t="n">
        <f aca="false">IF($A31="","",B31*$B$7)</f>
        <v>127992.128844853</v>
      </c>
      <c r="E31" s="12" t="n">
        <f aca="false">IF($A31="","",C31-D31)</f>
        <v>1369730.93024041</v>
      </c>
      <c r="F31" s="12" t="n">
        <f aca="false">IF($A31="","",B31-E31)</f>
        <v>7163077.65941647</v>
      </c>
    </row>
    <row r="32" customFormat="false" ht="15" hidden="false" customHeight="false" outlineLevel="0" collapsed="false">
      <c r="A32" s="13" t="n">
        <f aca="false">IF(20&lt;=$B$6,20,"")</f>
        <v>20</v>
      </c>
      <c r="B32" s="14" t="n">
        <f aca="false">IF($A32="","",F31)</f>
        <v>7163077.65941647</v>
      </c>
      <c r="C32" s="14" t="n">
        <f aca="false">IF($A32="","",$B$8)</f>
        <v>1497723.05908526</v>
      </c>
      <c r="D32" s="14" t="n">
        <f aca="false">IF($A32="","",B32*$B$7)</f>
        <v>107446.164891247</v>
      </c>
      <c r="E32" s="14" t="n">
        <f aca="false">IF($A32="","",C32-D32)</f>
        <v>1390276.89419402</v>
      </c>
      <c r="F32" s="14" t="n">
        <f aca="false">IF($A32="","",B32-E32)</f>
        <v>5772800.76522245</v>
      </c>
    </row>
    <row r="33" customFormat="false" ht="15" hidden="false" customHeight="false" outlineLevel="0" collapsed="false">
      <c r="A33" s="11" t="n">
        <f aca="false">IF(21&lt;=$B$6,21,"")</f>
        <v>21</v>
      </c>
      <c r="B33" s="12" t="n">
        <f aca="false">IF($A33="","",F32)</f>
        <v>5772800.76522245</v>
      </c>
      <c r="C33" s="12" t="n">
        <f aca="false">IF($A33="","",$B$8)</f>
        <v>1497723.05908526</v>
      </c>
      <c r="D33" s="12" t="n">
        <f aca="false">IF($A33="","",B33*$B$7)</f>
        <v>86592.0114783368</v>
      </c>
      <c r="E33" s="12" t="n">
        <f aca="false">IF($A33="","",C33-D33)</f>
        <v>1411131.04760693</v>
      </c>
      <c r="F33" s="12" t="n">
        <f aca="false">IF($A33="","",B33-E33)</f>
        <v>4361669.71761553</v>
      </c>
    </row>
    <row r="34" customFormat="false" ht="15" hidden="false" customHeight="false" outlineLevel="0" collapsed="false">
      <c r="A34" s="13" t="n">
        <f aca="false">IF(22&lt;=$B$6,22,"")</f>
        <v>22</v>
      </c>
      <c r="B34" s="14" t="n">
        <f aca="false">IF($A34="","",F33)</f>
        <v>4361669.71761553</v>
      </c>
      <c r="C34" s="14" t="n">
        <f aca="false">IF($A34="","",$B$8)</f>
        <v>1497723.05908526</v>
      </c>
      <c r="D34" s="14" t="n">
        <f aca="false">IF($A34="","",B34*$B$7)</f>
        <v>65425.0457642329</v>
      </c>
      <c r="E34" s="14" t="n">
        <f aca="false">IF($A34="","",C34-D34)</f>
        <v>1432298.01332103</v>
      </c>
      <c r="F34" s="14" t="n">
        <f aca="false">IF($A34="","",B34-E34)</f>
        <v>2929371.7042945</v>
      </c>
    </row>
    <row r="35" customFormat="false" ht="15" hidden="false" customHeight="false" outlineLevel="0" collapsed="false">
      <c r="A35" s="11" t="n">
        <f aca="false">IF(23&lt;=$B$6,23,"")</f>
        <v>23</v>
      </c>
      <c r="B35" s="12" t="n">
        <f aca="false">IF($A35="","",F34)</f>
        <v>2929371.7042945</v>
      </c>
      <c r="C35" s="12" t="n">
        <f aca="false">IF($A35="","",$B$8)</f>
        <v>1497723.05908526</v>
      </c>
      <c r="D35" s="12" t="n">
        <f aca="false">IF($A35="","",B35*$B$7)</f>
        <v>43940.5755644175</v>
      </c>
      <c r="E35" s="12" t="n">
        <f aca="false">IF($A35="","",C35-D35)</f>
        <v>1453782.48352084</v>
      </c>
      <c r="F35" s="12" t="n">
        <f aca="false">IF($A35="","",B35-E35)</f>
        <v>1475589.22077365</v>
      </c>
    </row>
    <row r="36" customFormat="false" ht="15" hidden="false" customHeight="false" outlineLevel="0" collapsed="false">
      <c r="A36" s="13" t="n">
        <f aca="false">IF(24&lt;=$B$6,24,"")</f>
        <v>24</v>
      </c>
      <c r="B36" s="14" t="n">
        <f aca="false">IF($A36="","",F35)</f>
        <v>1475589.22077365</v>
      </c>
      <c r="C36" s="14" t="n">
        <f aca="false">IF($A36="","",$B$8)</f>
        <v>1497723.05908526</v>
      </c>
      <c r="D36" s="14" t="n">
        <f aca="false">IF($A36="","",B36*$B$7)</f>
        <v>22133.8383116048</v>
      </c>
      <c r="E36" s="14" t="n">
        <f aca="false">IF($A36="","",C36-D36)</f>
        <v>1475589.22077366</v>
      </c>
      <c r="F36" s="14" t="n">
        <f aca="false">IF($A36="","",B36-E36)</f>
        <v>0</v>
      </c>
    </row>
    <row r="37" customFormat="false" ht="15" hidden="false" customHeight="false" outlineLevel="0" collapsed="false">
      <c r="A37" s="11" t="str">
        <f aca="false">IF(25&lt;=$B$6,25,"")</f>
        <v/>
      </c>
      <c r="B37" s="12" t="str">
        <f aca="false">IF($A37="","",F36)</f>
        <v/>
      </c>
      <c r="C37" s="12" t="str">
        <f aca="false">IF($A37="","",$B$8)</f>
        <v/>
      </c>
      <c r="D37" s="12" t="str">
        <f aca="false">IF($A37="","",B37*$B$7)</f>
        <v/>
      </c>
      <c r="E37" s="12" t="str">
        <f aca="false">IF($A37="","",C37-D37)</f>
        <v/>
      </c>
      <c r="F37" s="12" t="str">
        <f aca="false">IF($A37="","",B37-E37)</f>
        <v/>
      </c>
    </row>
    <row r="38" customFormat="false" ht="15" hidden="false" customHeight="false" outlineLevel="0" collapsed="false">
      <c r="A38" s="13" t="str">
        <f aca="false">IF(26&lt;=$B$6,26,"")</f>
        <v/>
      </c>
      <c r="B38" s="14" t="str">
        <f aca="false">IF($A38="","",F37)</f>
        <v/>
      </c>
      <c r="C38" s="14" t="str">
        <f aca="false">IF($A38="","",$B$8)</f>
        <v/>
      </c>
      <c r="D38" s="14" t="str">
        <f aca="false">IF($A38="","",B38*$B$7)</f>
        <v/>
      </c>
      <c r="E38" s="14" t="str">
        <f aca="false">IF($A38="","",C38-D38)</f>
        <v/>
      </c>
      <c r="F38" s="14" t="str">
        <f aca="false">IF($A38="","",B38-E38)</f>
        <v/>
      </c>
    </row>
    <row r="39" customFormat="false" ht="15" hidden="false" customHeight="false" outlineLevel="0" collapsed="false">
      <c r="A39" s="11" t="str">
        <f aca="false">IF(27&lt;=$B$6,27,"")</f>
        <v/>
      </c>
      <c r="B39" s="12" t="str">
        <f aca="false">IF($A39="","",F38)</f>
        <v/>
      </c>
      <c r="C39" s="12" t="str">
        <f aca="false">IF($A39="","",$B$8)</f>
        <v/>
      </c>
      <c r="D39" s="12" t="str">
        <f aca="false">IF($A39="","",B39*$B$7)</f>
        <v/>
      </c>
      <c r="E39" s="12" t="str">
        <f aca="false">IF($A39="","",C39-D39)</f>
        <v/>
      </c>
      <c r="F39" s="12" t="str">
        <f aca="false">IF($A39="","",B39-E39)</f>
        <v/>
      </c>
    </row>
    <row r="40" customFormat="false" ht="15" hidden="false" customHeight="false" outlineLevel="0" collapsed="false">
      <c r="A40" s="13" t="str">
        <f aca="false">IF(28&lt;=$B$6,28,"")</f>
        <v/>
      </c>
      <c r="B40" s="14" t="str">
        <f aca="false">IF($A40="","",F39)</f>
        <v/>
      </c>
      <c r="C40" s="14" t="str">
        <f aca="false">IF($A40="","",$B$8)</f>
        <v/>
      </c>
      <c r="D40" s="14" t="str">
        <f aca="false">IF($A40="","",B40*$B$7)</f>
        <v/>
      </c>
      <c r="E40" s="14" t="str">
        <f aca="false">IF($A40="","",C40-D40)</f>
        <v/>
      </c>
      <c r="F40" s="14" t="str">
        <f aca="false">IF($A40="","",B40-E40)</f>
        <v/>
      </c>
    </row>
    <row r="41" customFormat="false" ht="15" hidden="false" customHeight="false" outlineLevel="0" collapsed="false">
      <c r="A41" s="11" t="str">
        <f aca="false">IF(29&lt;=$B$6,29,"")</f>
        <v/>
      </c>
      <c r="B41" s="12" t="str">
        <f aca="false">IF($A41="","",F40)</f>
        <v/>
      </c>
      <c r="C41" s="12" t="str">
        <f aca="false">IF($A41="","",$B$8)</f>
        <v/>
      </c>
      <c r="D41" s="12" t="str">
        <f aca="false">IF($A41="","",B41*$B$7)</f>
        <v/>
      </c>
      <c r="E41" s="12" t="str">
        <f aca="false">IF($A41="","",C41-D41)</f>
        <v/>
      </c>
      <c r="F41" s="12" t="str">
        <f aca="false">IF($A41="","",B41-E41)</f>
        <v/>
      </c>
    </row>
    <row r="42" customFormat="false" ht="15" hidden="false" customHeight="false" outlineLevel="0" collapsed="false">
      <c r="A42" s="13" t="str">
        <f aca="false">IF(30&lt;=$B$6,30,"")</f>
        <v/>
      </c>
      <c r="B42" s="14" t="str">
        <f aca="false">IF($A42="","",F41)</f>
        <v/>
      </c>
      <c r="C42" s="14" t="str">
        <f aca="false">IF($A42="","",$B$8)</f>
        <v/>
      </c>
      <c r="D42" s="14" t="str">
        <f aca="false">IF($A42="","",B42*$B$7)</f>
        <v/>
      </c>
      <c r="E42" s="14" t="str">
        <f aca="false">IF($A42="","",C42-D42)</f>
        <v/>
      </c>
      <c r="F42" s="14" t="str">
        <f aca="false">IF($A42="","",B42-E42)</f>
        <v/>
      </c>
    </row>
    <row r="43" customFormat="false" ht="15" hidden="false" customHeight="false" outlineLevel="0" collapsed="false">
      <c r="A43" s="11" t="str">
        <f aca="false">IF(31&lt;=$B$6,31,"")</f>
        <v/>
      </c>
      <c r="B43" s="12" t="str">
        <f aca="false">IF($A43="","",F42)</f>
        <v/>
      </c>
      <c r="C43" s="12" t="str">
        <f aca="false">IF($A43="","",$B$8)</f>
        <v/>
      </c>
      <c r="D43" s="12" t="str">
        <f aca="false">IF($A43="","",B43*$B$7)</f>
        <v/>
      </c>
      <c r="E43" s="12" t="str">
        <f aca="false">IF($A43="","",C43-D43)</f>
        <v/>
      </c>
      <c r="F43" s="12" t="str">
        <f aca="false">IF($A43="","",B43-E43)</f>
        <v/>
      </c>
    </row>
    <row r="44" customFormat="false" ht="15" hidden="false" customHeight="false" outlineLevel="0" collapsed="false">
      <c r="A44" s="13" t="str">
        <f aca="false">IF(32&lt;=$B$6,32,"")</f>
        <v/>
      </c>
      <c r="B44" s="14" t="str">
        <f aca="false">IF($A44="","",F43)</f>
        <v/>
      </c>
      <c r="C44" s="14" t="str">
        <f aca="false">IF($A44="","",$B$8)</f>
        <v/>
      </c>
      <c r="D44" s="14" t="str">
        <f aca="false">IF($A44="","",B44*$B$7)</f>
        <v/>
      </c>
      <c r="E44" s="14" t="str">
        <f aca="false">IF($A44="","",C44-D44)</f>
        <v/>
      </c>
      <c r="F44" s="14" t="str">
        <f aca="false">IF($A44="","",B44-E44)</f>
        <v/>
      </c>
    </row>
    <row r="45" customFormat="false" ht="15" hidden="false" customHeight="false" outlineLevel="0" collapsed="false">
      <c r="A45" s="11" t="str">
        <f aca="false">IF(33&lt;=$B$6,33,"")</f>
        <v/>
      </c>
      <c r="B45" s="12" t="str">
        <f aca="false">IF($A45="","",F44)</f>
        <v/>
      </c>
      <c r="C45" s="12" t="str">
        <f aca="false">IF($A45="","",$B$8)</f>
        <v/>
      </c>
      <c r="D45" s="12" t="str">
        <f aca="false">IF($A45="","",B45*$B$7)</f>
        <v/>
      </c>
      <c r="E45" s="12" t="str">
        <f aca="false">IF($A45="","",C45-D45)</f>
        <v/>
      </c>
      <c r="F45" s="12" t="str">
        <f aca="false">IF($A45="","",B45-E45)</f>
        <v/>
      </c>
    </row>
    <row r="46" customFormat="false" ht="15" hidden="false" customHeight="false" outlineLevel="0" collapsed="false">
      <c r="A46" s="13" t="str">
        <f aca="false">IF(34&lt;=$B$6,34,"")</f>
        <v/>
      </c>
      <c r="B46" s="14" t="str">
        <f aca="false">IF($A46="","",F45)</f>
        <v/>
      </c>
      <c r="C46" s="14" t="str">
        <f aca="false">IF($A46="","",$B$8)</f>
        <v/>
      </c>
      <c r="D46" s="14" t="str">
        <f aca="false">IF($A46="","",B46*$B$7)</f>
        <v/>
      </c>
      <c r="E46" s="14" t="str">
        <f aca="false">IF($A46="","",C46-D46)</f>
        <v/>
      </c>
      <c r="F46" s="14" t="str">
        <f aca="false">IF($A46="","",B46-E46)</f>
        <v/>
      </c>
    </row>
    <row r="47" customFormat="false" ht="15" hidden="false" customHeight="false" outlineLevel="0" collapsed="false">
      <c r="A47" s="11" t="str">
        <f aca="false">IF(35&lt;=$B$6,35,"")</f>
        <v/>
      </c>
      <c r="B47" s="12" t="str">
        <f aca="false">IF($A47="","",F46)</f>
        <v/>
      </c>
      <c r="C47" s="12" t="str">
        <f aca="false">IF($A47="","",$B$8)</f>
        <v/>
      </c>
      <c r="D47" s="12" t="str">
        <f aca="false">IF($A47="","",B47*$B$7)</f>
        <v/>
      </c>
      <c r="E47" s="12" t="str">
        <f aca="false">IF($A47="","",C47-D47)</f>
        <v/>
      </c>
      <c r="F47" s="12" t="str">
        <f aca="false">IF($A47="","",B47-E47)</f>
        <v/>
      </c>
    </row>
    <row r="48" customFormat="false" ht="15" hidden="false" customHeight="false" outlineLevel="0" collapsed="false">
      <c r="A48" s="13" t="str">
        <f aca="false">IF(36&lt;=$B$6,36,"")</f>
        <v/>
      </c>
      <c r="B48" s="14" t="str">
        <f aca="false">IF($A48="","",F47)</f>
        <v/>
      </c>
      <c r="C48" s="14" t="str">
        <f aca="false">IF($A48="","",$B$8)</f>
        <v/>
      </c>
      <c r="D48" s="14" t="str">
        <f aca="false">IF($A48="","",B48*$B$7)</f>
        <v/>
      </c>
      <c r="E48" s="14" t="str">
        <f aca="false">IF($A48="","",C48-D48)</f>
        <v/>
      </c>
      <c r="F48" s="14" t="str">
        <f aca="false">IF($A48="","",B48-E48)</f>
        <v/>
      </c>
    </row>
    <row r="49" customFormat="false" ht="15" hidden="false" customHeight="false" outlineLevel="0" collapsed="false">
      <c r="A49" s="11" t="str">
        <f aca="false">IF(37&lt;=$B$6,37,"")</f>
        <v/>
      </c>
      <c r="B49" s="12" t="str">
        <f aca="false">IF($A49="","",F48)</f>
        <v/>
      </c>
      <c r="C49" s="12" t="str">
        <f aca="false">IF($A49="","",$B$8)</f>
        <v/>
      </c>
      <c r="D49" s="12" t="str">
        <f aca="false">IF($A49="","",B49*$B$7)</f>
        <v/>
      </c>
      <c r="E49" s="12" t="str">
        <f aca="false">IF($A49="","",C49-D49)</f>
        <v/>
      </c>
      <c r="F49" s="12" t="str">
        <f aca="false">IF($A49="","",B49-E49)</f>
        <v/>
      </c>
    </row>
    <row r="50" customFormat="false" ht="15" hidden="false" customHeight="false" outlineLevel="0" collapsed="false">
      <c r="A50" s="13" t="str">
        <f aca="false">IF(38&lt;=$B$6,38,"")</f>
        <v/>
      </c>
      <c r="B50" s="14" t="str">
        <f aca="false">IF($A50="","",F49)</f>
        <v/>
      </c>
      <c r="C50" s="14" t="str">
        <f aca="false">IF($A50="","",$B$8)</f>
        <v/>
      </c>
      <c r="D50" s="14" t="str">
        <f aca="false">IF($A50="","",B50*$B$7)</f>
        <v/>
      </c>
      <c r="E50" s="14" t="str">
        <f aca="false">IF($A50="","",C50-D50)</f>
        <v/>
      </c>
      <c r="F50" s="14" t="str">
        <f aca="false">IF($A50="","",B50-E50)</f>
        <v/>
      </c>
    </row>
    <row r="51" customFormat="false" ht="15" hidden="false" customHeight="false" outlineLevel="0" collapsed="false">
      <c r="A51" s="11" t="str">
        <f aca="false">IF(39&lt;=$B$6,39,"")</f>
        <v/>
      </c>
      <c r="B51" s="12" t="str">
        <f aca="false">IF($A51="","",F50)</f>
        <v/>
      </c>
      <c r="C51" s="12" t="str">
        <f aca="false">IF($A51="","",$B$8)</f>
        <v/>
      </c>
      <c r="D51" s="12" t="str">
        <f aca="false">IF($A51="","",B51*$B$7)</f>
        <v/>
      </c>
      <c r="E51" s="12" t="str">
        <f aca="false">IF($A51="","",C51-D51)</f>
        <v/>
      </c>
      <c r="F51" s="12" t="str">
        <f aca="false">IF($A51="","",B51-E51)</f>
        <v/>
      </c>
    </row>
    <row r="52" customFormat="false" ht="15" hidden="false" customHeight="false" outlineLevel="0" collapsed="false">
      <c r="A52" s="13" t="str">
        <f aca="false">IF(40&lt;=$B$6,40,"")</f>
        <v/>
      </c>
      <c r="B52" s="14" t="str">
        <f aca="false">IF($A52="","",F51)</f>
        <v/>
      </c>
      <c r="C52" s="14" t="str">
        <f aca="false">IF($A52="","",$B$8)</f>
        <v/>
      </c>
      <c r="D52" s="14" t="str">
        <f aca="false">IF($A52="","",B52*$B$7)</f>
        <v/>
      </c>
      <c r="E52" s="14" t="str">
        <f aca="false">IF($A52="","",C52-D52)</f>
        <v/>
      </c>
      <c r="F52" s="14" t="str">
        <f aca="false">IF($A52="","",B52-E52)</f>
        <v/>
      </c>
    </row>
    <row r="53" customFormat="false" ht="15" hidden="false" customHeight="false" outlineLevel="0" collapsed="false">
      <c r="A53" s="11" t="str">
        <f aca="false">IF(41&lt;=$B$6,41,"")</f>
        <v/>
      </c>
      <c r="B53" s="12" t="str">
        <f aca="false">IF($A53="","",F52)</f>
        <v/>
      </c>
      <c r="C53" s="12" t="str">
        <f aca="false">IF($A53="","",$B$8)</f>
        <v/>
      </c>
      <c r="D53" s="12" t="str">
        <f aca="false">IF($A53="","",B53*$B$7)</f>
        <v/>
      </c>
      <c r="E53" s="12" t="str">
        <f aca="false">IF($A53="","",C53-D53)</f>
        <v/>
      </c>
      <c r="F53" s="12" t="str">
        <f aca="false">IF($A53="","",B53-E53)</f>
        <v/>
      </c>
    </row>
    <row r="54" customFormat="false" ht="15" hidden="false" customHeight="false" outlineLevel="0" collapsed="false">
      <c r="A54" s="13" t="str">
        <f aca="false">IF(42&lt;=$B$6,42,"")</f>
        <v/>
      </c>
      <c r="B54" s="14" t="str">
        <f aca="false">IF($A54="","",F53)</f>
        <v/>
      </c>
      <c r="C54" s="14" t="str">
        <f aca="false">IF($A54="","",$B$8)</f>
        <v/>
      </c>
      <c r="D54" s="14" t="str">
        <f aca="false">IF($A54="","",B54*$B$7)</f>
        <v/>
      </c>
      <c r="E54" s="14" t="str">
        <f aca="false">IF($A54="","",C54-D54)</f>
        <v/>
      </c>
      <c r="F54" s="14" t="str">
        <f aca="false">IF($A54="","",B54-E54)</f>
        <v/>
      </c>
    </row>
    <row r="55" customFormat="false" ht="15" hidden="false" customHeight="false" outlineLevel="0" collapsed="false">
      <c r="A55" s="11" t="str">
        <f aca="false">IF(43&lt;=$B$6,43,"")</f>
        <v/>
      </c>
      <c r="B55" s="12" t="str">
        <f aca="false">IF($A55="","",F54)</f>
        <v/>
      </c>
      <c r="C55" s="12" t="str">
        <f aca="false">IF($A55="","",$B$8)</f>
        <v/>
      </c>
      <c r="D55" s="12" t="str">
        <f aca="false">IF($A55="","",B55*$B$7)</f>
        <v/>
      </c>
      <c r="E55" s="12" t="str">
        <f aca="false">IF($A55="","",C55-D55)</f>
        <v/>
      </c>
      <c r="F55" s="12" t="str">
        <f aca="false">IF($A55="","",B55-E55)</f>
        <v/>
      </c>
    </row>
    <row r="56" customFormat="false" ht="15" hidden="false" customHeight="false" outlineLevel="0" collapsed="false">
      <c r="A56" s="13" t="str">
        <f aca="false">IF(44&lt;=$B$6,44,"")</f>
        <v/>
      </c>
      <c r="B56" s="14" t="str">
        <f aca="false">IF($A56="","",F55)</f>
        <v/>
      </c>
      <c r="C56" s="14" t="str">
        <f aca="false">IF($A56="","",$B$8)</f>
        <v/>
      </c>
      <c r="D56" s="14" t="str">
        <f aca="false">IF($A56="","",B56*$B$7)</f>
        <v/>
      </c>
      <c r="E56" s="14" t="str">
        <f aca="false">IF($A56="","",C56-D56)</f>
        <v/>
      </c>
      <c r="F56" s="14" t="str">
        <f aca="false">IF($A56="","",B56-E56)</f>
        <v/>
      </c>
    </row>
    <row r="57" customFormat="false" ht="15" hidden="false" customHeight="false" outlineLevel="0" collapsed="false">
      <c r="A57" s="11" t="str">
        <f aca="false">IF(45&lt;=$B$6,45,"")</f>
        <v/>
      </c>
      <c r="B57" s="12" t="str">
        <f aca="false">IF($A57="","",F56)</f>
        <v/>
      </c>
      <c r="C57" s="12" t="str">
        <f aca="false">IF($A57="","",$B$8)</f>
        <v/>
      </c>
      <c r="D57" s="12" t="str">
        <f aca="false">IF($A57="","",B57*$B$7)</f>
        <v/>
      </c>
      <c r="E57" s="12" t="str">
        <f aca="false">IF($A57="","",C57-D57)</f>
        <v/>
      </c>
      <c r="F57" s="12" t="str">
        <f aca="false">IF($A57="","",B57-E57)</f>
        <v/>
      </c>
    </row>
    <row r="58" customFormat="false" ht="15" hidden="false" customHeight="false" outlineLevel="0" collapsed="false">
      <c r="A58" s="13" t="str">
        <f aca="false">IF(46&lt;=$B$6,46,"")</f>
        <v/>
      </c>
      <c r="B58" s="14" t="str">
        <f aca="false">IF($A58="","",F57)</f>
        <v/>
      </c>
      <c r="C58" s="14" t="str">
        <f aca="false">IF($A58="","",$B$8)</f>
        <v/>
      </c>
      <c r="D58" s="14" t="str">
        <f aca="false">IF($A58="","",B58*$B$7)</f>
        <v/>
      </c>
      <c r="E58" s="14" t="str">
        <f aca="false">IF($A58="","",C58-D58)</f>
        <v/>
      </c>
      <c r="F58" s="14" t="str">
        <f aca="false">IF($A58="","",B58-E58)</f>
        <v/>
      </c>
    </row>
    <row r="59" customFormat="false" ht="15" hidden="false" customHeight="false" outlineLevel="0" collapsed="false">
      <c r="A59" s="11" t="str">
        <f aca="false">IF(47&lt;=$B$6,47,"")</f>
        <v/>
      </c>
      <c r="B59" s="12" t="str">
        <f aca="false">IF($A59="","",F58)</f>
        <v/>
      </c>
      <c r="C59" s="12" t="str">
        <f aca="false">IF($A59="","",$B$8)</f>
        <v/>
      </c>
      <c r="D59" s="12" t="str">
        <f aca="false">IF($A59="","",B59*$B$7)</f>
        <v/>
      </c>
      <c r="E59" s="12" t="str">
        <f aca="false">IF($A59="","",C59-D59)</f>
        <v/>
      </c>
      <c r="F59" s="12" t="str">
        <f aca="false">IF($A59="","",B59-E59)</f>
        <v/>
      </c>
    </row>
    <row r="60" customFormat="false" ht="15" hidden="false" customHeight="false" outlineLevel="0" collapsed="false">
      <c r="A60" s="13" t="str">
        <f aca="false">IF(48&lt;=$B$6,48,"")</f>
        <v/>
      </c>
      <c r="B60" s="14" t="str">
        <f aca="false">IF($A60="","",F59)</f>
        <v/>
      </c>
      <c r="C60" s="14" t="str">
        <f aca="false">IF($A60="","",$B$8)</f>
        <v/>
      </c>
      <c r="D60" s="14" t="str">
        <f aca="false">IF($A60="","",B60*$B$7)</f>
        <v/>
      </c>
      <c r="E60" s="14" t="str">
        <f aca="false">IF($A60="","",C60-D60)</f>
        <v/>
      </c>
      <c r="F60" s="14" t="str">
        <f aca="false">IF($A60="","",B60-E60)</f>
        <v/>
      </c>
    </row>
    <row r="61" customFormat="false" ht="15" hidden="false" customHeight="false" outlineLevel="0" collapsed="false">
      <c r="A61" s="11" t="str">
        <f aca="false">IF(49&lt;=$B$6,49,"")</f>
        <v/>
      </c>
      <c r="B61" s="12" t="str">
        <f aca="false">IF($A61="","",F60)</f>
        <v/>
      </c>
      <c r="C61" s="12" t="str">
        <f aca="false">IF($A61="","",$B$8)</f>
        <v/>
      </c>
      <c r="D61" s="12" t="str">
        <f aca="false">IF($A61="","",B61*$B$7)</f>
        <v/>
      </c>
      <c r="E61" s="12" t="str">
        <f aca="false">IF($A61="","",C61-D61)</f>
        <v/>
      </c>
      <c r="F61" s="12" t="str">
        <f aca="false">IF($A61="","",B61-E61)</f>
        <v/>
      </c>
    </row>
    <row r="62" customFormat="false" ht="15" hidden="false" customHeight="false" outlineLevel="0" collapsed="false">
      <c r="A62" s="13" t="str">
        <f aca="false">IF(50&lt;=$B$6,50,"")</f>
        <v/>
      </c>
      <c r="B62" s="14" t="str">
        <f aca="false">IF($A62="","",F61)</f>
        <v/>
      </c>
      <c r="C62" s="14" t="str">
        <f aca="false">IF($A62="","",$B$8)</f>
        <v/>
      </c>
      <c r="D62" s="14" t="str">
        <f aca="false">IF($A62="","",B62*$B$7)</f>
        <v/>
      </c>
      <c r="E62" s="14" t="str">
        <f aca="false">IF($A62="","",C62-D62)</f>
        <v/>
      </c>
      <c r="F62" s="14" t="str">
        <f aca="false">IF($A62="","",B62-E62)</f>
        <v/>
      </c>
    </row>
    <row r="63" customFormat="false" ht="15" hidden="false" customHeight="false" outlineLevel="0" collapsed="false">
      <c r="A63" s="11" t="str">
        <f aca="false">IF(51&lt;=$B$6,51,"")</f>
        <v/>
      </c>
      <c r="B63" s="12" t="str">
        <f aca="false">IF($A63="","",F62)</f>
        <v/>
      </c>
      <c r="C63" s="12" t="str">
        <f aca="false">IF($A63="","",$B$8)</f>
        <v/>
      </c>
      <c r="D63" s="12" t="str">
        <f aca="false">IF($A63="","",B63*$B$7)</f>
        <v/>
      </c>
      <c r="E63" s="12" t="str">
        <f aca="false">IF($A63="","",C63-D63)</f>
        <v/>
      </c>
      <c r="F63" s="12" t="str">
        <f aca="false">IF($A63="","",B63-E63)</f>
        <v/>
      </c>
    </row>
    <row r="64" customFormat="false" ht="15" hidden="false" customHeight="false" outlineLevel="0" collapsed="false">
      <c r="A64" s="13" t="str">
        <f aca="false">IF(52&lt;=$B$6,52,"")</f>
        <v/>
      </c>
      <c r="B64" s="14" t="str">
        <f aca="false">IF($A64="","",F63)</f>
        <v/>
      </c>
      <c r="C64" s="14" t="str">
        <f aca="false">IF($A64="","",$B$8)</f>
        <v/>
      </c>
      <c r="D64" s="14" t="str">
        <f aca="false">IF($A64="","",B64*$B$7)</f>
        <v/>
      </c>
      <c r="E64" s="14" t="str">
        <f aca="false">IF($A64="","",C64-D64)</f>
        <v/>
      </c>
      <c r="F64" s="14" t="str">
        <f aca="false">IF($A64="","",B64-E64)</f>
        <v/>
      </c>
    </row>
    <row r="65" customFormat="false" ht="15" hidden="false" customHeight="false" outlineLevel="0" collapsed="false">
      <c r="A65" s="11" t="str">
        <f aca="false">IF(53&lt;=$B$6,53,"")</f>
        <v/>
      </c>
      <c r="B65" s="12" t="str">
        <f aca="false">IF($A65="","",F64)</f>
        <v/>
      </c>
      <c r="C65" s="12" t="str">
        <f aca="false">IF($A65="","",$B$8)</f>
        <v/>
      </c>
      <c r="D65" s="12" t="str">
        <f aca="false">IF($A65="","",B65*$B$7)</f>
        <v/>
      </c>
      <c r="E65" s="12" t="str">
        <f aca="false">IF($A65="","",C65-D65)</f>
        <v/>
      </c>
      <c r="F65" s="12" t="str">
        <f aca="false">IF($A65="","",B65-E65)</f>
        <v/>
      </c>
    </row>
    <row r="66" customFormat="false" ht="15" hidden="false" customHeight="false" outlineLevel="0" collapsed="false">
      <c r="A66" s="13" t="str">
        <f aca="false">IF(54&lt;=$B$6,54,"")</f>
        <v/>
      </c>
      <c r="B66" s="14" t="str">
        <f aca="false">IF($A66="","",F65)</f>
        <v/>
      </c>
      <c r="C66" s="14" t="str">
        <f aca="false">IF($A66="","",$B$8)</f>
        <v/>
      </c>
      <c r="D66" s="14" t="str">
        <f aca="false">IF($A66="","",B66*$B$7)</f>
        <v/>
      </c>
      <c r="E66" s="14" t="str">
        <f aca="false">IF($A66="","",C66-D66)</f>
        <v/>
      </c>
      <c r="F66" s="14" t="str">
        <f aca="false">IF($A66="","",B66-E66)</f>
        <v/>
      </c>
    </row>
    <row r="67" customFormat="false" ht="15" hidden="false" customHeight="false" outlineLevel="0" collapsed="false">
      <c r="A67" s="11" t="str">
        <f aca="false">IF(55&lt;=$B$6,55,"")</f>
        <v/>
      </c>
      <c r="B67" s="12" t="str">
        <f aca="false">IF($A67="","",F66)</f>
        <v/>
      </c>
      <c r="C67" s="12" t="str">
        <f aca="false">IF($A67="","",$B$8)</f>
        <v/>
      </c>
      <c r="D67" s="12" t="str">
        <f aca="false">IF($A67="","",B67*$B$7)</f>
        <v/>
      </c>
      <c r="E67" s="12" t="str">
        <f aca="false">IF($A67="","",C67-D67)</f>
        <v/>
      </c>
      <c r="F67" s="12" t="str">
        <f aca="false">IF($A67="","",B67-E67)</f>
        <v/>
      </c>
    </row>
    <row r="68" customFormat="false" ht="15" hidden="false" customHeight="false" outlineLevel="0" collapsed="false">
      <c r="A68" s="13" t="str">
        <f aca="false">IF(56&lt;=$B$6,56,"")</f>
        <v/>
      </c>
      <c r="B68" s="14" t="str">
        <f aca="false">IF($A68="","",F67)</f>
        <v/>
      </c>
      <c r="C68" s="14" t="str">
        <f aca="false">IF($A68="","",$B$8)</f>
        <v/>
      </c>
      <c r="D68" s="14" t="str">
        <f aca="false">IF($A68="","",B68*$B$7)</f>
        <v/>
      </c>
      <c r="E68" s="14" t="str">
        <f aca="false">IF($A68="","",C68-D68)</f>
        <v/>
      </c>
      <c r="F68" s="14" t="str">
        <f aca="false">IF($A68="","",B68-E68)</f>
        <v/>
      </c>
    </row>
    <row r="69" customFormat="false" ht="15" hidden="false" customHeight="false" outlineLevel="0" collapsed="false">
      <c r="A69" s="11" t="str">
        <f aca="false">IF(57&lt;=$B$6,57,"")</f>
        <v/>
      </c>
      <c r="B69" s="12" t="str">
        <f aca="false">IF($A69="","",F68)</f>
        <v/>
      </c>
      <c r="C69" s="12" t="str">
        <f aca="false">IF($A69="","",$B$8)</f>
        <v/>
      </c>
      <c r="D69" s="12" t="str">
        <f aca="false">IF($A69="","",B69*$B$7)</f>
        <v/>
      </c>
      <c r="E69" s="12" t="str">
        <f aca="false">IF($A69="","",C69-D69)</f>
        <v/>
      </c>
      <c r="F69" s="12" t="str">
        <f aca="false">IF($A69="","",B69-E69)</f>
        <v/>
      </c>
    </row>
    <row r="70" customFormat="false" ht="15" hidden="false" customHeight="false" outlineLevel="0" collapsed="false">
      <c r="A70" s="13" t="str">
        <f aca="false">IF(58&lt;=$B$6,58,"")</f>
        <v/>
      </c>
      <c r="B70" s="14" t="str">
        <f aca="false">IF($A70="","",F69)</f>
        <v/>
      </c>
      <c r="C70" s="14" t="str">
        <f aca="false">IF($A70="","",$B$8)</f>
        <v/>
      </c>
      <c r="D70" s="14" t="str">
        <f aca="false">IF($A70="","",B70*$B$7)</f>
        <v/>
      </c>
      <c r="E70" s="14" t="str">
        <f aca="false">IF($A70="","",C70-D70)</f>
        <v/>
      </c>
      <c r="F70" s="14" t="str">
        <f aca="false">IF($A70="","",B70-E70)</f>
        <v/>
      </c>
    </row>
    <row r="71" customFormat="false" ht="15" hidden="false" customHeight="false" outlineLevel="0" collapsed="false">
      <c r="A71" s="11" t="str">
        <f aca="false">IF(59&lt;=$B$6,59,"")</f>
        <v/>
      </c>
      <c r="B71" s="12" t="str">
        <f aca="false">IF($A71="","",F70)</f>
        <v/>
      </c>
      <c r="C71" s="12" t="str">
        <f aca="false">IF($A71="","",$B$8)</f>
        <v/>
      </c>
      <c r="D71" s="12" t="str">
        <f aca="false">IF($A71="","",B71*$B$7)</f>
        <v/>
      </c>
      <c r="E71" s="12" t="str">
        <f aca="false">IF($A71="","",C71-D71)</f>
        <v/>
      </c>
      <c r="F71" s="12" t="str">
        <f aca="false">IF($A71="","",B71-E71)</f>
        <v/>
      </c>
    </row>
    <row r="72" customFormat="false" ht="15" hidden="false" customHeight="false" outlineLevel="0" collapsed="false">
      <c r="A72" s="13" t="str">
        <f aca="false">IF(60&lt;=$B$6,60,"")</f>
        <v/>
      </c>
      <c r="B72" s="14" t="str">
        <f aca="false">IF($A72="","",F71)</f>
        <v/>
      </c>
      <c r="C72" s="14" t="str">
        <f aca="false">IF($A72="","",$B$8)</f>
        <v/>
      </c>
      <c r="D72" s="14" t="str">
        <f aca="false">IF($A72="","",B72*$B$7)</f>
        <v/>
      </c>
      <c r="E72" s="14" t="str">
        <f aca="false">IF($A72="","",C72-D72)</f>
        <v/>
      </c>
      <c r="F72" s="14" t="str">
        <f aca="false">IF($A72="","",B72-E72)</f>
        <v/>
      </c>
    </row>
    <row r="74" customFormat="false" ht="15" hidden="false" customHeight="false" outlineLevel="0" collapsed="false">
      <c r="A74" s="15" t="s">
        <v>15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2026-06-12T03:14:53Z</dcterms:created>
  <dc:creator>openpyxl</dc:creator>
  <dc:description/>
  <dc:language>en-US</dc:language>
  <cp:lastModifiedBy/>
  <dcterms:modified xsi:type="dcterms:W3CDTF">2026-06-12T03:14:53Z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